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agnone\ownCloud2\Camineria\PCRP\"/>
    </mc:Choice>
  </mc:AlternateContent>
  <bookViews>
    <workbookView xWindow="0" yWindow="0" windowWidth="24000" windowHeight="9000"/>
  </bookViews>
  <sheets>
    <sheet name="FICHA ELEGIBILIDAD" sheetId="1" r:id="rId1"/>
    <sheet name="RESUMEN MATRIZ" sheetId="2" r:id="rId2"/>
  </sheets>
  <externalReferences>
    <externalReference r:id="rId3"/>
  </externalReferences>
  <definedNames>
    <definedName name="_1Excel_BuiltIn_Print_Area_1_1">#REF!</definedName>
    <definedName name="_xlnm.Print_Area" localSheetId="0">'FICHA ELEGIBILIDAD'!$C$3:$K$49</definedName>
    <definedName name="_xlnm.Print_Area" localSheetId="1">'RESUMEN MATRIZ'!$B$3:$P$23</definedName>
    <definedName name="_xlnm.Database">#REF!</definedName>
    <definedName name="Excel_BuiltIn_Print_Area_1">#REF!</definedName>
    <definedName name="Excel_BuiltIn_Print_Area_2">#REF!</definedName>
    <definedName name="Excel_BuiltIn_Print_Area_3">'[1]Pavimento Flex'!#REF!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2" l="1"/>
  <c r="O29" i="2"/>
  <c r="N29" i="2"/>
  <c r="M29" i="2"/>
  <c r="L29" i="2"/>
  <c r="K29" i="2"/>
  <c r="J29" i="2"/>
  <c r="I29" i="2"/>
  <c r="H29" i="2"/>
  <c r="G29" i="2"/>
  <c r="F29" i="2"/>
  <c r="E29" i="2"/>
  <c r="F31" i="2"/>
  <c r="G31" i="2"/>
  <c r="H31" i="2"/>
  <c r="I31" i="2"/>
  <c r="J31" i="2"/>
  <c r="K31" i="2"/>
  <c r="L31" i="2"/>
  <c r="M31" i="2"/>
  <c r="N31" i="2"/>
  <c r="O31" i="2"/>
  <c r="P31" i="2"/>
  <c r="E31" i="2"/>
  <c r="E34" i="2"/>
  <c r="F43" i="1" l="1"/>
  <c r="E48" i="1" s="1"/>
  <c r="F48" i="1" s="1"/>
  <c r="P23" i="2"/>
  <c r="O23" i="2"/>
  <c r="N23" i="2"/>
  <c r="M23" i="2"/>
  <c r="L23" i="2"/>
  <c r="K23" i="2"/>
  <c r="J23" i="2"/>
  <c r="I23" i="2"/>
  <c r="H23" i="2"/>
  <c r="G23" i="2"/>
  <c r="F23" i="2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I43" i="1"/>
  <c r="E47" i="1" l="1"/>
  <c r="F47" i="1" s="1"/>
  <c r="E46" i="1"/>
  <c r="F46" i="1" s="1"/>
  <c r="J42" i="1" l="1"/>
  <c r="J43" i="1" s="1"/>
</calcChain>
</file>

<file path=xl/sharedStrings.xml><?xml version="1.0" encoding="utf-8"?>
<sst xmlns="http://schemas.openxmlformats.org/spreadsheetml/2006/main" count="216" uniqueCount="98">
  <si>
    <t>PROYECTO</t>
  </si>
  <si>
    <t>TIPO</t>
  </si>
  <si>
    <t>DEPARTAMENTO</t>
  </si>
  <si>
    <t>MONTO PREVISTO ($)</t>
  </si>
  <si>
    <t>KM</t>
  </si>
  <si>
    <t>ANCHO (m)</t>
  </si>
  <si>
    <t>DESCRIPCIÓN</t>
  </si>
  <si>
    <t>El proyecto consiste en la adecuación de drenajes pluviales, pavimentación y señalización de 10 km de caminería rural, ubicados al norte de la ciudad de Colonia del Sacramento. Se trata de una zona caracerizada por su desarrollo productivo (agrícola y vitivinícola), en la que en los últimos años se han instalado también varios emprendimientos relacionados al agroturismo.</t>
  </si>
  <si>
    <t>ELEGIBILIDAD</t>
  </si>
  <si>
    <t>OK</t>
  </si>
  <si>
    <t>SALTO</t>
  </si>
  <si>
    <t>EVALUACIÓN ECONÓMICA</t>
  </si>
  <si>
    <t>TPDA ESTIMADO</t>
  </si>
  <si>
    <t>CELDA</t>
  </si>
  <si>
    <t>SOLUCIÓN ADOPTADA</t>
  </si>
  <si>
    <t>TIPO DE SUELO</t>
  </si>
  <si>
    <t>INVERSIÓN POR KM ($)</t>
  </si>
  <si>
    <t>SOLUCIONES RENTABLES SEGÚN EVALUACIÓN TÉCNICA Y ECONÓMICA</t>
  </si>
  <si>
    <t>ALTERNATIVA</t>
  </si>
  <si>
    <t>$ MÁX/ KM</t>
  </si>
  <si>
    <t>OBSERVACIONES</t>
  </si>
  <si>
    <t>Acceso a Villa Constitución</t>
  </si>
  <si>
    <t>A2</t>
  </si>
  <si>
    <t>ALTERNATIVAS DE INTERVERCIÓN  EVALUADAS CON VPN POSITIVO, EN FUNCIÓN DE RANGOS DE TRÁNSITO Y TIPO DE SUELO</t>
  </si>
  <si>
    <t>RANGOS DE TRÁNSITO</t>
  </si>
  <si>
    <t>TIPOS DE SUELO</t>
  </si>
  <si>
    <t>Total</t>
  </si>
  <si>
    <t>Pesados</t>
  </si>
  <si>
    <t>S1: Bueno - CBR 10%  - Gravas, arenas bien graduadas con poco contenido de arcilla</t>
  </si>
  <si>
    <t>S2: Regular - CBR 5% - Arenas con exceso de finos.</t>
  </si>
  <si>
    <t>S3: Malo - CBR 3% - Limos arcillosos (inorgánicos) CL</t>
  </si>
  <si>
    <t>T1</t>
  </si>
  <si>
    <t>T3-S1</t>
  </si>
  <si>
    <t>T2</t>
  </si>
  <si>
    <t>T4-S1</t>
  </si>
  <si>
    <t>A3</t>
  </si>
  <si>
    <t>T3</t>
  </si>
  <si>
    <t>A2 - TBD sobre base granular</t>
  </si>
  <si>
    <t>T5-S1</t>
  </si>
  <si>
    <t>T4</t>
  </si>
  <si>
    <t>A3 - TBD sobre base cementada</t>
  </si>
  <si>
    <t>A2 - TSD sobre base granular</t>
  </si>
  <si>
    <t>T6-S1</t>
  </si>
  <si>
    <t>T5</t>
  </si>
  <si>
    <t>T7-S1</t>
  </si>
  <si>
    <t>A4</t>
  </si>
  <si>
    <t>T6</t>
  </si>
  <si>
    <t>T8-S1</t>
  </si>
  <si>
    <t>A5</t>
  </si>
  <si>
    <t>T7</t>
  </si>
  <si>
    <t>A4 - CA sobre base granular</t>
  </si>
  <si>
    <t>T9-S1</t>
  </si>
  <si>
    <t>T8</t>
  </si>
  <si>
    <t>A5 - CA sobre base cementada</t>
  </si>
  <si>
    <t>T10-S1</t>
  </si>
  <si>
    <t>T9</t>
  </si>
  <si>
    <t>T11-S1</t>
  </si>
  <si>
    <t>T10</t>
  </si>
  <si>
    <t>T12-S1</t>
  </si>
  <si>
    <t>T11</t>
  </si>
  <si>
    <t>T13-S1</t>
  </si>
  <si>
    <t>T12</t>
  </si>
  <si>
    <t>T4-S2</t>
  </si>
  <si>
    <t>T13</t>
  </si>
  <si>
    <t>T5-S2</t>
  </si>
  <si>
    <t>T6-S2</t>
  </si>
  <si>
    <t>Rango de Inversión inicial (min-máx) para soportar la carga (U$S/km)</t>
  </si>
  <si>
    <t>T7-S2</t>
  </si>
  <si>
    <t>T8-S2</t>
  </si>
  <si>
    <t>T9-S2</t>
  </si>
  <si>
    <t>T10-S2</t>
  </si>
  <si>
    <t>T11-S2</t>
  </si>
  <si>
    <t>S1</t>
  </si>
  <si>
    <t>S2</t>
  </si>
  <si>
    <t>S3</t>
  </si>
  <si>
    <t>T12-S2</t>
  </si>
  <si>
    <t>T13-S2</t>
  </si>
  <si>
    <t>Inv. Min/km</t>
  </si>
  <si>
    <t>$</t>
  </si>
  <si>
    <t>T4-S3</t>
  </si>
  <si>
    <t>U$S</t>
  </si>
  <si>
    <t>T5-S3</t>
  </si>
  <si>
    <t>Inv máx / km</t>
  </si>
  <si>
    <t>T6-S3</t>
  </si>
  <si>
    <t>T7-S3</t>
  </si>
  <si>
    <t>T8-S3</t>
  </si>
  <si>
    <t>T9-S3</t>
  </si>
  <si>
    <t>T10-S3</t>
  </si>
  <si>
    <t>T11-S3</t>
  </si>
  <si>
    <t>T12-S3</t>
  </si>
  <si>
    <t>T13-S3</t>
  </si>
  <si>
    <t>UBICACIÓN</t>
  </si>
  <si>
    <t>Cambio de estándar de pavimento</t>
  </si>
  <si>
    <t>INSERTAR IMAGEN CON UBICACIÓN DE CAMINO</t>
  </si>
  <si>
    <t>CÓDIGO(S) DE CAMINO(S)</t>
  </si>
  <si>
    <t>(*)Textos a modo de ejemplo, completar con lo que corresponda.</t>
  </si>
  <si>
    <t>PROGRAMA CAMINOS RURALES PRODUCTIVOS
FICHA DE PROYECTO</t>
  </si>
  <si>
    <t>UYSA0045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</si>
</sst>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165" fontId="0" fillId="0" borderId="5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0" xfId="1" applyNumberFormat="1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 wrapText="1"/>
    </xf>
    <xf numFmtId="165" fontId="6" fillId="0" borderId="38" xfId="1" applyNumberFormat="1" applyFont="1" applyFill="1" applyBorder="1" applyAlignment="1">
      <alignment horizontal="center" vertical="center" wrapText="1"/>
    </xf>
    <xf numFmtId="165" fontId="6" fillId="0" borderId="39" xfId="1" applyNumberFormat="1" applyFont="1" applyFill="1" applyBorder="1" applyAlignment="1">
      <alignment horizontal="center" vertical="center" wrapText="1"/>
    </xf>
    <xf numFmtId="165" fontId="6" fillId="0" borderId="40" xfId="1" applyNumberFormat="1" applyFont="1" applyFill="1" applyBorder="1" applyAlignment="1">
      <alignment horizontal="center" vertical="center" wrapText="1"/>
    </xf>
    <xf numFmtId="165" fontId="6" fillId="0" borderId="41" xfId="1" applyNumberFormat="1" applyFont="1" applyFill="1" applyBorder="1" applyAlignment="1">
      <alignment horizontal="center" vertical="center" wrapText="1"/>
    </xf>
    <xf numFmtId="165" fontId="6" fillId="0" borderId="42" xfId="1" applyNumberFormat="1" applyFont="1" applyFill="1" applyBorder="1" applyAlignment="1">
      <alignment horizontal="center" vertical="center" wrapText="1"/>
    </xf>
    <xf numFmtId="165" fontId="6" fillId="0" borderId="3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10" borderId="5" xfId="0" applyFill="1" applyBorder="1" applyAlignment="1">
      <alignment horizontal="center" vertical="center"/>
    </xf>
    <xf numFmtId="0" fontId="2" fillId="11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 applyProtection="1">
      <alignment horizontal="left" vertical="top" wrapText="1"/>
      <protection locked="0"/>
    </xf>
    <xf numFmtId="0" fontId="10" fillId="12" borderId="5" xfId="0" applyFont="1" applyFill="1" applyBorder="1" applyAlignment="1" applyProtection="1">
      <alignment horizontal="center" vertical="center"/>
      <protection locked="0"/>
    </xf>
    <xf numFmtId="0" fontId="5" fillId="12" borderId="5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/>
    </xf>
    <xf numFmtId="0" fontId="13" fillId="11" borderId="5" xfId="0" applyFont="1" applyFill="1" applyBorder="1" applyAlignment="1" applyProtection="1">
      <alignment horizontal="center" vertical="center" wrapText="1"/>
      <protection locked="0"/>
    </xf>
    <xf numFmtId="0" fontId="14" fillId="11" borderId="5" xfId="0" applyFont="1" applyFill="1" applyBorder="1" applyAlignment="1" applyProtection="1">
      <alignment horizontal="center" vertical="center" wrapText="1"/>
      <protection locked="0"/>
    </xf>
    <xf numFmtId="3" fontId="13" fillId="11" borderId="7" xfId="1" applyNumberFormat="1" applyFont="1" applyFill="1" applyBorder="1" applyAlignment="1" applyProtection="1">
      <alignment horizontal="center" vertical="center"/>
      <protection locked="0"/>
    </xf>
    <xf numFmtId="3" fontId="13" fillId="11" borderId="8" xfId="1" applyNumberFormat="1" applyFont="1" applyFill="1" applyBorder="1" applyAlignment="1" applyProtection="1">
      <alignment horizontal="center" vertical="center"/>
      <protection locked="0"/>
    </xf>
    <xf numFmtId="0" fontId="13" fillId="11" borderId="7" xfId="0" applyFont="1" applyFill="1" applyBorder="1" applyAlignment="1" applyProtection="1">
      <alignment horizontal="center" vertical="center"/>
      <protection locked="0"/>
    </xf>
    <xf numFmtId="0" fontId="13" fillId="11" borderId="8" xfId="0" applyFont="1" applyFill="1" applyBorder="1" applyAlignment="1" applyProtection="1">
      <alignment horizontal="center" vertical="center"/>
      <protection locked="0"/>
    </xf>
    <xf numFmtId="164" fontId="13" fillId="11" borderId="7" xfId="1" applyNumberFormat="1" applyFont="1" applyFill="1" applyBorder="1" applyAlignment="1" applyProtection="1">
      <alignment horizontal="center" vertical="center"/>
      <protection locked="0"/>
    </xf>
    <xf numFmtId="164" fontId="13" fillId="11" borderId="8" xfId="1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 wrapText="1"/>
    </xf>
    <xf numFmtId="0" fontId="12" fillId="11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11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0" fillId="0" borderId="0" xfId="0" applyNumberFormat="1" applyFont="1"/>
  </cellXfs>
  <cellStyles count="3">
    <cellStyle name="Millares" xfId="1" builtinId="3"/>
    <cellStyle name="Normal" xfId="0" builtinId="0"/>
    <cellStyle name="Normal 2" xfId="2"/>
  </cellStyles>
  <dxfs count="3">
    <dxf>
      <font>
        <color theme="0"/>
      </font>
    </dxf>
    <dxf>
      <font>
        <b/>
        <i/>
      </font>
      <fill>
        <patternFill>
          <bgColor theme="4"/>
        </patternFill>
      </fill>
    </dxf>
    <dxf>
      <font>
        <b/>
        <i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di\TECNICA\TECNICOS\FEDERICO%20MAGNONE\C&#225;lculos%20pavimentos\Dimensionado_Pavimen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raciones"/>
      <sheetName val="Pavimento Flex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C2:M52"/>
  <sheetViews>
    <sheetView showGridLines="0" tabSelected="1" topLeftCell="A16" zoomScale="85" zoomScaleNormal="85" workbookViewId="0">
      <selection activeCell="M15" sqref="M15"/>
    </sheetView>
  </sheetViews>
  <sheetFormatPr baseColWidth="10" defaultColWidth="11.42578125" defaultRowHeight="15" x14ac:dyDescent="0.25"/>
  <cols>
    <col min="1" max="2" width="11.42578125" style="1"/>
    <col min="3" max="3" width="2" style="1" customWidth="1"/>
    <col min="4" max="4" width="24.85546875" style="1" customWidth="1"/>
    <col min="5" max="5" width="14.140625" style="1" customWidth="1"/>
    <col min="6" max="6" width="11.140625" style="1" bestFit="1" customWidth="1"/>
    <col min="7" max="7" width="3" style="1" customWidth="1"/>
    <col min="8" max="8" width="21.42578125" style="1" bestFit="1" customWidth="1"/>
    <col min="9" max="9" width="13.140625" style="1" bestFit="1" customWidth="1"/>
    <col min="10" max="10" width="8.5703125" style="1" bestFit="1" customWidth="1"/>
    <col min="11" max="11" width="2" style="1" customWidth="1"/>
    <col min="12" max="12" width="11.42578125" style="1"/>
    <col min="13" max="13" width="59.28515625" style="1" bestFit="1" customWidth="1"/>
    <col min="14" max="16384" width="11.42578125" style="1"/>
  </cols>
  <sheetData>
    <row r="2" spans="3:13" ht="15.75" thickBot="1" x14ac:dyDescent="0.3"/>
    <row r="3" spans="3:13" x14ac:dyDescent="0.25">
      <c r="C3" s="2"/>
      <c r="D3" s="3"/>
      <c r="E3" s="3"/>
      <c r="F3" s="3"/>
      <c r="G3" s="3"/>
      <c r="H3" s="3"/>
      <c r="I3" s="3"/>
      <c r="J3" s="3"/>
      <c r="K3" s="4"/>
    </row>
    <row r="4" spans="3:13" ht="36.75" customHeight="1" x14ac:dyDescent="0.25">
      <c r="C4" s="5"/>
      <c r="D4" s="62" t="s">
        <v>96</v>
      </c>
      <c r="E4" s="63"/>
      <c r="F4" s="63"/>
      <c r="G4" s="63"/>
      <c r="H4" s="63"/>
      <c r="I4" s="63"/>
      <c r="J4" s="63"/>
      <c r="K4" s="6"/>
    </row>
    <row r="5" spans="3:13" ht="18.75" x14ac:dyDescent="0.25">
      <c r="C5" s="5"/>
      <c r="D5" s="7"/>
      <c r="E5" s="7"/>
      <c r="F5" s="7"/>
      <c r="G5" s="7"/>
      <c r="H5" s="7"/>
      <c r="I5" s="7"/>
      <c r="J5" s="7"/>
      <c r="K5" s="6"/>
      <c r="M5" s="49" t="s">
        <v>95</v>
      </c>
    </row>
    <row r="6" spans="3:13" ht="18.75" x14ac:dyDescent="0.25">
      <c r="C6" s="5"/>
      <c r="D6" s="59" t="s">
        <v>0</v>
      </c>
      <c r="E6" s="59"/>
      <c r="F6" s="7"/>
      <c r="G6" s="7"/>
      <c r="H6" s="59" t="s">
        <v>1</v>
      </c>
      <c r="I6" s="59"/>
      <c r="J6" s="59"/>
      <c r="K6" s="6"/>
    </row>
    <row r="7" spans="3:13" ht="32.25" customHeight="1" x14ac:dyDescent="0.25">
      <c r="C7" s="5"/>
      <c r="D7" s="64" t="s">
        <v>21</v>
      </c>
      <c r="E7" s="64"/>
      <c r="F7" s="8"/>
      <c r="G7" s="8"/>
      <c r="H7" s="64" t="s">
        <v>92</v>
      </c>
      <c r="I7" s="64"/>
      <c r="J7" s="64"/>
      <c r="K7" s="6"/>
    </row>
    <row r="8" spans="3:13" ht="10.5" customHeight="1" x14ac:dyDescent="0.25">
      <c r="C8" s="5"/>
      <c r="D8" s="9"/>
      <c r="E8" s="9"/>
      <c r="F8" s="8"/>
      <c r="G8" s="8"/>
      <c r="H8" s="8"/>
      <c r="I8" s="8"/>
      <c r="J8" s="8"/>
      <c r="K8" s="6"/>
    </row>
    <row r="9" spans="3:13" x14ac:dyDescent="0.25">
      <c r="C9" s="5"/>
      <c r="D9" s="59" t="s">
        <v>2</v>
      </c>
      <c r="E9" s="65" t="s">
        <v>10</v>
      </c>
      <c r="F9" s="10"/>
      <c r="G9" s="10"/>
      <c r="H9" s="11" t="s">
        <v>3</v>
      </c>
      <c r="I9" s="66">
        <v>15000000</v>
      </c>
      <c r="J9" s="67"/>
      <c r="K9" s="6"/>
    </row>
    <row r="10" spans="3:13" x14ac:dyDescent="0.25">
      <c r="C10" s="5"/>
      <c r="D10" s="59"/>
      <c r="E10" s="65"/>
      <c r="F10" s="10"/>
      <c r="G10" s="10"/>
      <c r="H10" s="11" t="s">
        <v>4</v>
      </c>
      <c r="I10" s="68">
        <v>5</v>
      </c>
      <c r="J10" s="69"/>
      <c r="K10" s="6"/>
    </row>
    <row r="11" spans="3:13" x14ac:dyDescent="0.25">
      <c r="C11" s="5"/>
      <c r="D11" s="59"/>
      <c r="E11" s="65"/>
      <c r="F11" s="10"/>
      <c r="G11" s="10"/>
      <c r="H11" s="11" t="s">
        <v>5</v>
      </c>
      <c r="I11" s="70">
        <v>6</v>
      </c>
      <c r="J11" s="71"/>
      <c r="K11" s="6"/>
    </row>
    <row r="12" spans="3:13" x14ac:dyDescent="0.25">
      <c r="C12" s="5"/>
      <c r="D12" s="10"/>
      <c r="E12" s="10"/>
      <c r="F12" s="10"/>
      <c r="G12" s="10"/>
      <c r="H12" s="12"/>
      <c r="I12" s="12"/>
      <c r="J12" s="12"/>
      <c r="K12" s="6"/>
    </row>
    <row r="13" spans="3:13" x14ac:dyDescent="0.25">
      <c r="C13" s="5"/>
      <c r="D13" s="59" t="s">
        <v>6</v>
      </c>
      <c r="E13" s="59"/>
      <c r="F13" s="59"/>
      <c r="G13" s="59"/>
      <c r="H13" s="59"/>
      <c r="I13" s="59"/>
      <c r="J13" s="59"/>
      <c r="K13" s="6"/>
    </row>
    <row r="14" spans="3:13" ht="64.5" customHeight="1" x14ac:dyDescent="0.25">
      <c r="C14" s="5"/>
      <c r="D14" s="60" t="s">
        <v>7</v>
      </c>
      <c r="E14" s="60"/>
      <c r="F14" s="60"/>
      <c r="G14" s="60"/>
      <c r="H14" s="60"/>
      <c r="I14" s="60"/>
      <c r="J14" s="60"/>
      <c r="K14" s="6"/>
    </row>
    <row r="15" spans="3:13" x14ac:dyDescent="0.25">
      <c r="C15" s="5"/>
      <c r="D15" s="10"/>
      <c r="E15" s="10"/>
      <c r="F15" s="10"/>
      <c r="G15" s="10"/>
      <c r="H15" s="12"/>
      <c r="I15" s="12"/>
      <c r="J15" s="12"/>
      <c r="K15" s="6"/>
    </row>
    <row r="16" spans="3:13" s="52" customFormat="1" ht="25.5" customHeight="1" x14ac:dyDescent="0.25">
      <c r="C16" s="50"/>
      <c r="D16" s="61" t="s">
        <v>8</v>
      </c>
      <c r="E16" s="61"/>
      <c r="F16" s="61"/>
      <c r="G16" s="61"/>
      <c r="H16" s="61"/>
      <c r="I16" s="61"/>
      <c r="J16" s="61"/>
      <c r="K16" s="51"/>
      <c r="M16" s="53"/>
    </row>
    <row r="17" spans="3:11" s="53" customFormat="1" x14ac:dyDescent="0.25">
      <c r="C17" s="54"/>
      <c r="D17" s="55"/>
      <c r="E17" s="55"/>
      <c r="F17" s="55"/>
      <c r="G17" s="55"/>
      <c r="H17" s="55"/>
      <c r="I17" s="55"/>
      <c r="J17" s="55"/>
      <c r="K17" s="56"/>
    </row>
    <row r="18" spans="3:11" s="53" customFormat="1" x14ac:dyDescent="0.25">
      <c r="C18" s="54"/>
      <c r="D18" s="72" t="s">
        <v>91</v>
      </c>
      <c r="E18" s="72"/>
      <c r="F18" s="72"/>
      <c r="G18" s="72"/>
      <c r="H18" s="72"/>
      <c r="I18" s="72"/>
      <c r="J18" s="72"/>
      <c r="K18" s="56"/>
    </row>
    <row r="19" spans="3:11" s="53" customFormat="1" x14ac:dyDescent="0.25">
      <c r="C19" s="54"/>
      <c r="D19" s="76" t="s">
        <v>94</v>
      </c>
      <c r="E19" s="77"/>
      <c r="F19" s="77"/>
      <c r="G19" s="78"/>
      <c r="H19" s="79" t="s">
        <v>97</v>
      </c>
      <c r="I19" s="79"/>
      <c r="J19" s="79"/>
      <c r="K19" s="56"/>
    </row>
    <row r="20" spans="3:11" s="53" customFormat="1" x14ac:dyDescent="0.25">
      <c r="C20" s="54"/>
      <c r="D20" s="73" t="s">
        <v>93</v>
      </c>
      <c r="E20" s="73"/>
      <c r="F20" s="73"/>
      <c r="G20" s="73"/>
      <c r="H20" s="73"/>
      <c r="I20" s="73"/>
      <c r="J20" s="73"/>
      <c r="K20" s="56"/>
    </row>
    <row r="21" spans="3:11" s="53" customFormat="1" x14ac:dyDescent="0.25">
      <c r="C21" s="54"/>
      <c r="D21" s="73"/>
      <c r="E21" s="73"/>
      <c r="F21" s="73"/>
      <c r="G21" s="73"/>
      <c r="H21" s="73"/>
      <c r="I21" s="73"/>
      <c r="J21" s="73"/>
      <c r="K21" s="56"/>
    </row>
    <row r="22" spans="3:11" s="53" customFormat="1" x14ac:dyDescent="0.25">
      <c r="C22" s="54"/>
      <c r="D22" s="73"/>
      <c r="E22" s="73"/>
      <c r="F22" s="73"/>
      <c r="G22" s="73"/>
      <c r="H22" s="73"/>
      <c r="I22" s="73"/>
      <c r="J22" s="73"/>
      <c r="K22" s="56"/>
    </row>
    <row r="23" spans="3:11" s="53" customFormat="1" x14ac:dyDescent="0.25">
      <c r="C23" s="54"/>
      <c r="D23" s="73"/>
      <c r="E23" s="73"/>
      <c r="F23" s="73"/>
      <c r="G23" s="73"/>
      <c r="H23" s="73"/>
      <c r="I23" s="73"/>
      <c r="J23" s="73"/>
      <c r="K23" s="56"/>
    </row>
    <row r="24" spans="3:11" s="53" customFormat="1" x14ac:dyDescent="0.25">
      <c r="C24" s="54"/>
      <c r="D24" s="73"/>
      <c r="E24" s="73"/>
      <c r="F24" s="73"/>
      <c r="G24" s="73"/>
      <c r="H24" s="73"/>
      <c r="I24" s="73"/>
      <c r="J24" s="73"/>
      <c r="K24" s="56"/>
    </row>
    <row r="25" spans="3:11" s="53" customFormat="1" x14ac:dyDescent="0.25">
      <c r="C25" s="54"/>
      <c r="D25" s="73"/>
      <c r="E25" s="73"/>
      <c r="F25" s="73"/>
      <c r="G25" s="73"/>
      <c r="H25" s="73"/>
      <c r="I25" s="73"/>
      <c r="J25" s="73"/>
      <c r="K25" s="56"/>
    </row>
    <row r="26" spans="3:11" s="53" customFormat="1" x14ac:dyDescent="0.25">
      <c r="C26" s="54"/>
      <c r="D26" s="73"/>
      <c r="E26" s="73"/>
      <c r="F26" s="73"/>
      <c r="G26" s="73"/>
      <c r="H26" s="73"/>
      <c r="I26" s="73"/>
      <c r="J26" s="73"/>
      <c r="K26" s="56"/>
    </row>
    <row r="27" spans="3:11" s="53" customFormat="1" x14ac:dyDescent="0.25">
      <c r="C27" s="54"/>
      <c r="D27" s="73"/>
      <c r="E27" s="73"/>
      <c r="F27" s="73"/>
      <c r="G27" s="73"/>
      <c r="H27" s="73"/>
      <c r="I27" s="73"/>
      <c r="J27" s="73"/>
      <c r="K27" s="56"/>
    </row>
    <row r="28" spans="3:11" s="53" customFormat="1" x14ac:dyDescent="0.25">
      <c r="C28" s="54"/>
      <c r="D28" s="73"/>
      <c r="E28" s="73"/>
      <c r="F28" s="73"/>
      <c r="G28" s="73"/>
      <c r="H28" s="73"/>
      <c r="I28" s="73"/>
      <c r="J28" s="73"/>
      <c r="K28" s="56"/>
    </row>
    <row r="29" spans="3:11" s="53" customFormat="1" x14ac:dyDescent="0.25">
      <c r="C29" s="54"/>
      <c r="D29" s="73"/>
      <c r="E29" s="73"/>
      <c r="F29" s="73"/>
      <c r="G29" s="73"/>
      <c r="H29" s="73"/>
      <c r="I29" s="73"/>
      <c r="J29" s="73"/>
      <c r="K29" s="56"/>
    </row>
    <row r="30" spans="3:11" s="53" customFormat="1" x14ac:dyDescent="0.25">
      <c r="C30" s="54"/>
      <c r="D30" s="73"/>
      <c r="E30" s="73"/>
      <c r="F30" s="73"/>
      <c r="G30" s="73"/>
      <c r="H30" s="73"/>
      <c r="I30" s="73"/>
      <c r="J30" s="73"/>
      <c r="K30" s="56"/>
    </row>
    <row r="31" spans="3:11" s="53" customFormat="1" x14ac:dyDescent="0.25">
      <c r="C31" s="54"/>
      <c r="D31" s="73"/>
      <c r="E31" s="73"/>
      <c r="F31" s="73"/>
      <c r="G31" s="73"/>
      <c r="H31" s="73"/>
      <c r="I31" s="73"/>
      <c r="J31" s="73"/>
      <c r="K31" s="56"/>
    </row>
    <row r="32" spans="3:11" s="53" customFormat="1" x14ac:dyDescent="0.25">
      <c r="C32" s="54"/>
      <c r="D32" s="73"/>
      <c r="E32" s="73"/>
      <c r="F32" s="73"/>
      <c r="G32" s="73"/>
      <c r="H32" s="73"/>
      <c r="I32" s="73"/>
      <c r="J32" s="73"/>
      <c r="K32" s="56"/>
    </row>
    <row r="33" spans="3:11" s="53" customFormat="1" x14ac:dyDescent="0.25">
      <c r="C33" s="54"/>
      <c r="D33" s="73"/>
      <c r="E33" s="73"/>
      <c r="F33" s="73"/>
      <c r="G33" s="73"/>
      <c r="H33" s="73"/>
      <c r="I33" s="73"/>
      <c r="J33" s="73"/>
      <c r="K33" s="56"/>
    </row>
    <row r="34" spans="3:11" s="53" customFormat="1" x14ac:dyDescent="0.25">
      <c r="C34" s="54"/>
      <c r="D34" s="73"/>
      <c r="E34" s="73"/>
      <c r="F34" s="73"/>
      <c r="G34" s="73"/>
      <c r="H34" s="73"/>
      <c r="I34" s="73"/>
      <c r="J34" s="73"/>
      <c r="K34" s="56"/>
    </row>
    <row r="35" spans="3:11" s="53" customFormat="1" x14ac:dyDescent="0.25">
      <c r="C35" s="54"/>
      <c r="D35" s="73"/>
      <c r="E35" s="73"/>
      <c r="F35" s="73"/>
      <c r="G35" s="73"/>
      <c r="H35" s="73"/>
      <c r="I35" s="73"/>
      <c r="J35" s="73"/>
      <c r="K35" s="56"/>
    </row>
    <row r="36" spans="3:11" s="53" customFormat="1" x14ac:dyDescent="0.25">
      <c r="C36" s="54"/>
      <c r="D36" s="73"/>
      <c r="E36" s="73"/>
      <c r="F36" s="73"/>
      <c r="G36" s="73"/>
      <c r="H36" s="73"/>
      <c r="I36" s="73"/>
      <c r="J36" s="73"/>
      <c r="K36" s="56"/>
    </row>
    <row r="37" spans="3:11" s="53" customFormat="1" x14ac:dyDescent="0.25">
      <c r="C37" s="54"/>
      <c r="D37" s="73"/>
      <c r="E37" s="73"/>
      <c r="F37" s="73"/>
      <c r="G37" s="73"/>
      <c r="H37" s="73"/>
      <c r="I37" s="73"/>
      <c r="J37" s="73"/>
      <c r="K37" s="56"/>
    </row>
    <row r="38" spans="3:11" s="53" customFormat="1" x14ac:dyDescent="0.25">
      <c r="C38" s="54"/>
      <c r="D38" s="73"/>
      <c r="E38" s="73"/>
      <c r="F38" s="73"/>
      <c r="G38" s="73"/>
      <c r="H38" s="73"/>
      <c r="I38" s="73"/>
      <c r="J38" s="73"/>
      <c r="K38" s="56"/>
    </row>
    <row r="39" spans="3:11" s="53" customFormat="1" ht="9" customHeight="1" x14ac:dyDescent="0.25">
      <c r="C39" s="54"/>
      <c r="D39" s="55"/>
      <c r="E39" s="55"/>
      <c r="F39" s="55"/>
      <c r="G39" s="55"/>
      <c r="H39" s="55"/>
      <c r="I39" s="55"/>
      <c r="J39" s="55"/>
      <c r="K39" s="56"/>
    </row>
    <row r="40" spans="3:11" x14ac:dyDescent="0.25">
      <c r="C40" s="5"/>
      <c r="D40" s="59" t="s">
        <v>11</v>
      </c>
      <c r="E40" s="59"/>
      <c r="F40" s="59"/>
      <c r="G40" s="59"/>
      <c r="H40" s="59"/>
      <c r="I40" s="59"/>
      <c r="J40" s="59"/>
      <c r="K40" s="6"/>
    </row>
    <row r="41" spans="3:11" ht="9" customHeight="1" x14ac:dyDescent="0.25">
      <c r="C41" s="5"/>
      <c r="D41" s="8"/>
      <c r="E41" s="8"/>
      <c r="F41" s="8"/>
      <c r="G41" s="8"/>
      <c r="H41" s="8"/>
      <c r="I41" s="8"/>
      <c r="J41" s="8"/>
      <c r="K41" s="6"/>
    </row>
    <row r="42" spans="3:11" x14ac:dyDescent="0.25">
      <c r="C42" s="5"/>
      <c r="D42" s="13" t="s">
        <v>12</v>
      </c>
      <c r="E42" s="58">
        <v>100</v>
      </c>
      <c r="F42" s="15" t="s">
        <v>13</v>
      </c>
      <c r="G42" s="8"/>
      <c r="H42" s="16" t="s">
        <v>14</v>
      </c>
      <c r="I42" s="58" t="s">
        <v>22</v>
      </c>
      <c r="J42" s="57" t="str">
        <f>+IFERROR(VLOOKUP(I42,$E$46:$G$48,3,FALSE),"NO")</f>
        <v>OK</v>
      </c>
      <c r="K42" s="6"/>
    </row>
    <row r="43" spans="3:11" x14ac:dyDescent="0.25">
      <c r="C43" s="5"/>
      <c r="D43" s="13" t="s">
        <v>15</v>
      </c>
      <c r="E43" s="58" t="s">
        <v>72</v>
      </c>
      <c r="F43" s="15" t="str">
        <f>+CONCATENATE(VLOOKUP($E$42,'RESUMEN MATRIZ'!$C$7:$Q$19,15,FALSE),"-",E43)</f>
        <v>T4-S1</v>
      </c>
      <c r="G43" s="8"/>
      <c r="H43" s="16" t="s">
        <v>16</v>
      </c>
      <c r="I43" s="17">
        <f>+I9/I10</f>
        <v>3000000</v>
      </c>
      <c r="J43" s="57" t="str">
        <f>+IF($J$42="NO","NO",IF(VLOOKUP($I$42,$E$46:$F$48,2,FALSE)&gt;I43,"OK","NO"))</f>
        <v>OK</v>
      </c>
      <c r="K43" s="6"/>
    </row>
    <row r="44" spans="3:11" x14ac:dyDescent="0.25">
      <c r="C44" s="5"/>
      <c r="K44" s="6"/>
    </row>
    <row r="45" spans="3:11" x14ac:dyDescent="0.25">
      <c r="C45" s="5"/>
      <c r="D45" s="74" t="s">
        <v>17</v>
      </c>
      <c r="E45" s="13" t="s">
        <v>18</v>
      </c>
      <c r="F45" s="18" t="s">
        <v>19</v>
      </c>
      <c r="G45" s="8"/>
      <c r="H45" s="59" t="s">
        <v>20</v>
      </c>
      <c r="I45" s="59"/>
      <c r="J45" s="59"/>
      <c r="K45" s="6"/>
    </row>
    <row r="46" spans="3:11" ht="15" customHeight="1" x14ac:dyDescent="0.25">
      <c r="C46" s="5"/>
      <c r="D46" s="74"/>
      <c r="E46" s="14" t="str">
        <f>+IFERROR(VLOOKUP($F$43,'RESUMEN MATRIZ'!$W$7:$Z$37,2,FALSE),"")</f>
        <v>A2</v>
      </c>
      <c r="F46" s="17">
        <f>+IFERROR(IF($E$43='RESUMEN MATRIZ'!$E$26,HLOOKUP(E46,'RESUMEN MATRIZ'!$E$27:$H$31,4,FALSE),IF($E$43='RESUMEN MATRIZ'!$I$26,HLOOKUP(E46,'RESUMEN MATRIZ'!$I$27:$L$31,4,FALSE),HLOOKUP(E46,'RESUMEN MATRIZ'!$M$27:$P$31,4,FALSE))),0)*$I$11/6</f>
        <v>5940100.7462674752</v>
      </c>
      <c r="G46" s="19" t="s">
        <v>9</v>
      </c>
      <c r="H46" s="75"/>
      <c r="I46" s="75"/>
      <c r="J46" s="75"/>
      <c r="K46" s="6"/>
    </row>
    <row r="47" spans="3:11" x14ac:dyDescent="0.25">
      <c r="C47" s="5"/>
      <c r="D47" s="74"/>
      <c r="E47" s="14" t="str">
        <f>+IFERROR(VLOOKUP($F$43,'RESUMEN MATRIZ'!$W$7:$Z$37,3,FALSE),"")</f>
        <v>A3</v>
      </c>
      <c r="F47" s="17">
        <f>+IFERROR(IF($E$43='RESUMEN MATRIZ'!$E$26,HLOOKUP(E47,'RESUMEN MATRIZ'!$E$27:$H$31,4,FALSE),IF($E$43='RESUMEN MATRIZ'!$I$26,HLOOKUP(E47,'RESUMEN MATRIZ'!$I$27:$L$31,4,FALSE),HLOOKUP(E47,'RESUMEN MATRIZ'!$M$27:$P$31,4,FALSE))),0)*$I$11/6</f>
        <v>7524597.7261391515</v>
      </c>
      <c r="G47" s="19" t="s">
        <v>9</v>
      </c>
      <c r="H47" s="75"/>
      <c r="I47" s="75"/>
      <c r="J47" s="75"/>
      <c r="K47" s="6"/>
    </row>
    <row r="48" spans="3:11" x14ac:dyDescent="0.25">
      <c r="C48" s="5"/>
      <c r="D48" s="74"/>
      <c r="E48" s="14">
        <f>+IFERROR(VLOOKUP($F$43,'RESUMEN MATRIZ'!$W$7:$Z$37,4,FALSE),"")</f>
        <v>0</v>
      </c>
      <c r="F48" s="17">
        <f>+IFERROR(IF($E$43='RESUMEN MATRIZ'!$E$26,HLOOKUP(E48,'RESUMEN MATRIZ'!$E$27:$H$31,4,FALSE),IF($E$43='RESUMEN MATRIZ'!$I$26,HLOOKUP(E48,'RESUMEN MATRIZ'!$I$27:$L$31,4,FALSE),HLOOKUP(E48,'RESUMEN MATRIZ'!$M$27:$P$31,4,FALSE))),0)</f>
        <v>0</v>
      </c>
      <c r="G48" s="19" t="s">
        <v>9</v>
      </c>
      <c r="H48" s="75"/>
      <c r="I48" s="75"/>
      <c r="J48" s="75"/>
      <c r="K48" s="6"/>
    </row>
    <row r="49" spans="3:11" ht="9" customHeight="1" thickBot="1" x14ac:dyDescent="0.3">
      <c r="C49" s="20"/>
      <c r="D49" s="21"/>
      <c r="E49" s="21"/>
      <c r="F49" s="21"/>
      <c r="G49" s="21"/>
      <c r="H49" s="21"/>
      <c r="I49" s="21"/>
      <c r="J49" s="21"/>
      <c r="K49" s="22"/>
    </row>
    <row r="51" spans="3:11" x14ac:dyDescent="0.25">
      <c r="I51" s="23"/>
    </row>
    <row r="52" spans="3:11" x14ac:dyDescent="0.25">
      <c r="I52" s="24"/>
    </row>
  </sheetData>
  <sheetProtection algorithmName="SHA-512" hashValue="fV1d53vp2/tAllh0xEGypH84snubwXIcbORVheDoRI7rvPL0bw9hiLHdBDgJ6NMTB4kiB8tJ3aq4Ga5wcgKztw==" saltValue="ITNq4BSrfbtyWWbJ4TCLsA==" spinCount="100000" sheet="1" scenarios="1" formatCells="0"/>
  <mergeCells count="21">
    <mergeCell ref="D18:J18"/>
    <mergeCell ref="D20:J38"/>
    <mergeCell ref="D40:J40"/>
    <mergeCell ref="D45:D48"/>
    <mergeCell ref="H45:J45"/>
    <mergeCell ref="H46:J48"/>
    <mergeCell ref="D19:G19"/>
    <mergeCell ref="H19:J19"/>
    <mergeCell ref="D13:J13"/>
    <mergeCell ref="D14:J14"/>
    <mergeCell ref="D16:J16"/>
    <mergeCell ref="D4:J4"/>
    <mergeCell ref="H6:J6"/>
    <mergeCell ref="D7:E7"/>
    <mergeCell ref="H7:J7"/>
    <mergeCell ref="D9:D11"/>
    <mergeCell ref="E9:E11"/>
    <mergeCell ref="I9:J9"/>
    <mergeCell ref="I10:J10"/>
    <mergeCell ref="I11:J11"/>
    <mergeCell ref="D6:E6"/>
  </mergeCells>
  <conditionalFormatting sqref="J42:J43">
    <cfRule type="containsText" dxfId="2" priority="2" operator="containsText" text="NO">
      <formula>NOT(ISERROR(SEARCH("NO",J42)))</formula>
    </cfRule>
    <cfRule type="containsText" dxfId="1" priority="3" operator="containsText" text="OK">
      <formula>NOT(ISERROR(SEARCH("OK",J42)))</formula>
    </cfRule>
  </conditionalFormatting>
  <conditionalFormatting sqref="E46:F48">
    <cfRule type="cellIs" dxfId="0" priority="1" operator="equal">
      <formula>0</formula>
    </cfRule>
  </conditionalFormatting>
  <pageMargins left="0.7" right="0.7" top="0.75" bottom="0.75" header="0.3" footer="0.3"/>
  <pageSetup paperSize="9" scale="92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Z37"/>
  <sheetViews>
    <sheetView showGridLines="0" topLeftCell="A14" zoomScaleNormal="100" workbookViewId="0">
      <selection activeCell="L34" sqref="L34"/>
    </sheetView>
  </sheetViews>
  <sheetFormatPr baseColWidth="10" defaultColWidth="11.42578125" defaultRowHeight="15" x14ac:dyDescent="0.25"/>
  <cols>
    <col min="1" max="1" width="6" style="25" customWidth="1"/>
    <col min="2" max="2" width="4" style="25" bestFit="1" customWidth="1"/>
    <col min="3" max="3" width="6.140625" style="25" customWidth="1"/>
    <col min="4" max="4" width="8.28515625" style="25" bestFit="1" customWidth="1"/>
    <col min="5" max="5" width="11" style="25" customWidth="1"/>
    <col min="6" max="6" width="12.140625" style="25" customWidth="1"/>
    <col min="7" max="7" width="11.28515625" style="25" customWidth="1"/>
    <col min="8" max="8" width="11.140625" style="25" customWidth="1"/>
    <col min="9" max="9" width="11.28515625" style="25" customWidth="1"/>
    <col min="10" max="10" width="12.28515625" style="25" customWidth="1"/>
    <col min="11" max="12" width="12.140625" style="25" customWidth="1"/>
    <col min="13" max="13" width="12.7109375" style="25" customWidth="1"/>
    <col min="14" max="14" width="12.140625" style="25" customWidth="1"/>
    <col min="15" max="15" width="12" style="25" customWidth="1"/>
    <col min="16" max="16" width="11.5703125" style="25" customWidth="1"/>
    <col min="17" max="17" width="4.7109375" style="25" customWidth="1"/>
    <col min="18" max="18" width="11.42578125" style="25"/>
    <col min="19" max="22" width="3.28515625" style="25" bestFit="1" customWidth="1"/>
    <col min="23" max="23" width="11.42578125" style="25"/>
    <col min="24" max="27" width="3.28515625" style="25" bestFit="1" customWidth="1"/>
    <col min="28" max="28" width="11.42578125" style="25"/>
    <col min="29" max="32" width="3.28515625" style="25" bestFit="1" customWidth="1"/>
    <col min="33" max="16384" width="11.42578125" style="25"/>
  </cols>
  <sheetData>
    <row r="3" spans="2:26" ht="18.75" x14ac:dyDescent="0.3">
      <c r="B3" s="80" t="s">
        <v>23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2:26" ht="12" customHeight="1" thickBot="1" x14ac:dyDescent="0.3"/>
    <row r="5" spans="2:26" s="26" customFormat="1" ht="32.25" customHeight="1" thickBot="1" x14ac:dyDescent="0.3">
      <c r="B5" s="81" t="s">
        <v>24</v>
      </c>
      <c r="C5" s="82"/>
      <c r="D5" s="83"/>
      <c r="E5" s="84" t="s">
        <v>25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2:26" ht="33.75" customHeight="1" thickBot="1" x14ac:dyDescent="0.3">
      <c r="B6" s="87" t="s">
        <v>26</v>
      </c>
      <c r="C6" s="88"/>
      <c r="D6" s="27" t="s">
        <v>27</v>
      </c>
      <c r="E6" s="89" t="s">
        <v>28</v>
      </c>
      <c r="F6" s="90"/>
      <c r="G6" s="90"/>
      <c r="H6" s="91"/>
      <c r="I6" s="92" t="s">
        <v>29</v>
      </c>
      <c r="J6" s="93"/>
      <c r="K6" s="93"/>
      <c r="L6" s="94"/>
      <c r="M6" s="95" t="s">
        <v>30</v>
      </c>
      <c r="N6" s="96"/>
      <c r="O6" s="96"/>
      <c r="P6" s="97"/>
    </row>
    <row r="7" spans="2:26" ht="21.75" customHeight="1" x14ac:dyDescent="0.25">
      <c r="B7" s="28" t="s">
        <v>31</v>
      </c>
      <c r="C7" s="29">
        <v>25</v>
      </c>
      <c r="D7" s="30">
        <v>17</v>
      </c>
      <c r="E7" s="106"/>
      <c r="F7" s="108"/>
      <c r="G7" s="108"/>
      <c r="H7" s="109"/>
      <c r="I7" s="110"/>
      <c r="J7" s="108"/>
      <c r="K7" s="113"/>
      <c r="L7" s="109"/>
      <c r="M7" s="110"/>
      <c r="N7" s="113"/>
      <c r="O7" s="113"/>
      <c r="P7" s="109"/>
      <c r="Q7" s="25" t="s">
        <v>31</v>
      </c>
      <c r="W7" s="31" t="s">
        <v>32</v>
      </c>
      <c r="X7" s="32" t="s">
        <v>22</v>
      </c>
    </row>
    <row r="8" spans="2:26" ht="21.75" customHeight="1" x14ac:dyDescent="0.25">
      <c r="B8" s="28" t="s">
        <v>33</v>
      </c>
      <c r="C8" s="29">
        <v>50</v>
      </c>
      <c r="D8" s="30">
        <v>35</v>
      </c>
      <c r="E8" s="107"/>
      <c r="F8" s="108"/>
      <c r="G8" s="108"/>
      <c r="H8" s="109"/>
      <c r="I8" s="111"/>
      <c r="J8" s="108"/>
      <c r="K8" s="114"/>
      <c r="L8" s="109"/>
      <c r="M8" s="111"/>
      <c r="N8" s="114"/>
      <c r="O8" s="114"/>
      <c r="P8" s="109"/>
      <c r="Q8" s="25" t="s">
        <v>33</v>
      </c>
      <c r="W8" s="31" t="s">
        <v>34</v>
      </c>
      <c r="X8" s="32" t="s">
        <v>22</v>
      </c>
      <c r="Y8" s="32" t="s">
        <v>35</v>
      </c>
    </row>
    <row r="9" spans="2:26" ht="21.75" customHeight="1" x14ac:dyDescent="0.25">
      <c r="B9" s="28" t="s">
        <v>36</v>
      </c>
      <c r="C9" s="29">
        <v>75</v>
      </c>
      <c r="D9" s="30">
        <v>45</v>
      </c>
      <c r="E9" s="98" t="s">
        <v>37</v>
      </c>
      <c r="F9" s="108"/>
      <c r="G9" s="108"/>
      <c r="H9" s="109"/>
      <c r="I9" s="112"/>
      <c r="J9" s="108"/>
      <c r="K9" s="114"/>
      <c r="L9" s="109"/>
      <c r="M9" s="112"/>
      <c r="N9" s="114"/>
      <c r="O9" s="114"/>
      <c r="P9" s="109"/>
      <c r="Q9" s="25" t="s">
        <v>36</v>
      </c>
      <c r="W9" s="31" t="s">
        <v>38</v>
      </c>
      <c r="X9" s="32" t="s">
        <v>22</v>
      </c>
      <c r="Y9" s="32" t="s">
        <v>35</v>
      </c>
    </row>
    <row r="10" spans="2:26" ht="21.75" customHeight="1" x14ac:dyDescent="0.25">
      <c r="B10" s="28" t="s">
        <v>39</v>
      </c>
      <c r="C10" s="29">
        <v>100</v>
      </c>
      <c r="D10" s="30">
        <v>60</v>
      </c>
      <c r="E10" s="98"/>
      <c r="F10" s="99" t="s">
        <v>40</v>
      </c>
      <c r="G10" s="108"/>
      <c r="H10" s="109"/>
      <c r="I10" s="101" t="s">
        <v>41</v>
      </c>
      <c r="J10" s="104" t="s">
        <v>40</v>
      </c>
      <c r="K10" s="114"/>
      <c r="L10" s="109"/>
      <c r="M10" s="116" t="s">
        <v>41</v>
      </c>
      <c r="N10" s="115"/>
      <c r="O10" s="114"/>
      <c r="P10" s="109"/>
      <c r="Q10" s="25" t="s">
        <v>39</v>
      </c>
      <c r="W10" s="31" t="s">
        <v>42</v>
      </c>
      <c r="X10" s="32" t="s">
        <v>22</v>
      </c>
      <c r="Y10" s="32" t="s">
        <v>35</v>
      </c>
    </row>
    <row r="11" spans="2:26" ht="21.75" customHeight="1" x14ac:dyDescent="0.25">
      <c r="B11" s="28" t="s">
        <v>43</v>
      </c>
      <c r="C11" s="29">
        <v>125</v>
      </c>
      <c r="D11" s="30">
        <v>69</v>
      </c>
      <c r="E11" s="98"/>
      <c r="F11" s="99"/>
      <c r="G11" s="108"/>
      <c r="H11" s="109"/>
      <c r="I11" s="102"/>
      <c r="J11" s="104"/>
      <c r="K11" s="114"/>
      <c r="L11" s="109"/>
      <c r="M11" s="117"/>
      <c r="N11" s="119" t="s">
        <v>40</v>
      </c>
      <c r="O11" s="114"/>
      <c r="P11" s="109"/>
      <c r="Q11" s="25" t="s">
        <v>43</v>
      </c>
      <c r="W11" s="31" t="s">
        <v>44</v>
      </c>
      <c r="X11" s="32" t="s">
        <v>22</v>
      </c>
      <c r="Y11" s="32" t="s">
        <v>35</v>
      </c>
      <c r="Z11" s="32" t="s">
        <v>45</v>
      </c>
    </row>
    <row r="12" spans="2:26" ht="21.75" customHeight="1" x14ac:dyDescent="0.25">
      <c r="B12" s="33" t="s">
        <v>46</v>
      </c>
      <c r="C12" s="29">
        <v>150</v>
      </c>
      <c r="D12" s="30">
        <v>83</v>
      </c>
      <c r="E12" s="98"/>
      <c r="F12" s="99"/>
      <c r="G12" s="108"/>
      <c r="H12" s="109"/>
      <c r="I12" s="102"/>
      <c r="J12" s="104"/>
      <c r="K12" s="115"/>
      <c r="L12" s="109"/>
      <c r="M12" s="117"/>
      <c r="N12" s="120"/>
      <c r="O12" s="114"/>
      <c r="P12" s="109"/>
      <c r="Q12" s="25" t="s">
        <v>46</v>
      </c>
      <c r="W12" s="31" t="s">
        <v>47</v>
      </c>
      <c r="X12" s="32" t="s">
        <v>35</v>
      </c>
      <c r="Y12" s="32" t="s">
        <v>45</v>
      </c>
      <c r="Z12" s="32" t="s">
        <v>48</v>
      </c>
    </row>
    <row r="13" spans="2:26" ht="21.75" customHeight="1" x14ac:dyDescent="0.25">
      <c r="B13" s="33" t="s">
        <v>49</v>
      </c>
      <c r="C13" s="34">
        <v>200</v>
      </c>
      <c r="D13" s="35">
        <v>90</v>
      </c>
      <c r="E13" s="98"/>
      <c r="F13" s="99"/>
      <c r="G13" s="99" t="s">
        <v>50</v>
      </c>
      <c r="H13" s="109"/>
      <c r="I13" s="103"/>
      <c r="J13" s="104"/>
      <c r="K13" s="126" t="s">
        <v>50</v>
      </c>
      <c r="L13" s="109"/>
      <c r="M13" s="118"/>
      <c r="N13" s="120"/>
      <c r="O13" s="115"/>
      <c r="P13" s="109"/>
      <c r="Q13" s="25" t="s">
        <v>49</v>
      </c>
      <c r="W13" s="31" t="s">
        <v>51</v>
      </c>
      <c r="X13" s="32" t="s">
        <v>35</v>
      </c>
      <c r="Y13" s="32" t="s">
        <v>45</v>
      </c>
      <c r="Z13" s="32" t="s">
        <v>48</v>
      </c>
    </row>
    <row r="14" spans="2:26" ht="21.75" customHeight="1" x14ac:dyDescent="0.25">
      <c r="B14" s="33" t="s">
        <v>52</v>
      </c>
      <c r="C14" s="34">
        <v>250</v>
      </c>
      <c r="D14" s="35">
        <v>101</v>
      </c>
      <c r="E14" s="36"/>
      <c r="F14" s="99"/>
      <c r="G14" s="99"/>
      <c r="H14" s="129" t="s">
        <v>53</v>
      </c>
      <c r="I14" s="124"/>
      <c r="J14" s="104"/>
      <c r="K14" s="127"/>
      <c r="L14" s="131" t="s">
        <v>53</v>
      </c>
      <c r="M14" s="124"/>
      <c r="N14" s="120"/>
      <c r="O14" s="119" t="s">
        <v>50</v>
      </c>
      <c r="P14" s="122" t="s">
        <v>53</v>
      </c>
      <c r="Q14" s="25" t="s">
        <v>52</v>
      </c>
      <c r="W14" s="31" t="s">
        <v>54</v>
      </c>
      <c r="X14" s="32" t="s">
        <v>35</v>
      </c>
      <c r="Y14" s="32" t="s">
        <v>45</v>
      </c>
      <c r="Z14" s="32" t="s">
        <v>48</v>
      </c>
    </row>
    <row r="15" spans="2:26" ht="21.75" customHeight="1" x14ac:dyDescent="0.25">
      <c r="B15" s="33" t="s">
        <v>55</v>
      </c>
      <c r="C15" s="34">
        <v>300</v>
      </c>
      <c r="D15" s="35">
        <v>120</v>
      </c>
      <c r="E15" s="36"/>
      <c r="F15" s="99"/>
      <c r="G15" s="99"/>
      <c r="H15" s="129"/>
      <c r="I15" s="124"/>
      <c r="J15" s="104"/>
      <c r="K15" s="127"/>
      <c r="L15" s="131"/>
      <c r="M15" s="124"/>
      <c r="N15" s="120"/>
      <c r="O15" s="120"/>
      <c r="P15" s="122"/>
      <c r="Q15" s="25" t="s">
        <v>55</v>
      </c>
      <c r="W15" s="31" t="s">
        <v>56</v>
      </c>
      <c r="X15" s="32" t="s">
        <v>35</v>
      </c>
      <c r="Y15" s="32" t="s">
        <v>45</v>
      </c>
      <c r="Z15" s="32" t="s">
        <v>48</v>
      </c>
    </row>
    <row r="16" spans="2:26" ht="21.75" customHeight="1" x14ac:dyDescent="0.25">
      <c r="B16" s="33" t="s">
        <v>57</v>
      </c>
      <c r="C16" s="34">
        <v>350</v>
      </c>
      <c r="D16" s="35">
        <v>123</v>
      </c>
      <c r="E16" s="36"/>
      <c r="F16" s="99"/>
      <c r="G16" s="99"/>
      <c r="H16" s="129"/>
      <c r="I16" s="124"/>
      <c r="J16" s="104"/>
      <c r="K16" s="127"/>
      <c r="L16" s="131"/>
      <c r="M16" s="124"/>
      <c r="N16" s="120"/>
      <c r="O16" s="120"/>
      <c r="P16" s="122"/>
      <c r="Q16" s="25" t="s">
        <v>57</v>
      </c>
      <c r="W16" s="31" t="s">
        <v>58</v>
      </c>
      <c r="X16" s="32" t="s">
        <v>35</v>
      </c>
      <c r="Y16" s="32" t="s">
        <v>45</v>
      </c>
      <c r="Z16" s="32" t="s">
        <v>48</v>
      </c>
    </row>
    <row r="17" spans="2:26" ht="21.75" customHeight="1" x14ac:dyDescent="0.25">
      <c r="B17" s="33" t="s">
        <v>59</v>
      </c>
      <c r="C17" s="34">
        <v>400</v>
      </c>
      <c r="D17" s="35">
        <v>140</v>
      </c>
      <c r="E17" s="36"/>
      <c r="F17" s="99"/>
      <c r="G17" s="99"/>
      <c r="H17" s="129"/>
      <c r="I17" s="124"/>
      <c r="J17" s="104"/>
      <c r="K17" s="127"/>
      <c r="L17" s="131"/>
      <c r="M17" s="124"/>
      <c r="N17" s="120"/>
      <c r="O17" s="120"/>
      <c r="P17" s="122"/>
      <c r="Q17" s="25" t="s">
        <v>59</v>
      </c>
      <c r="W17" s="31" t="s">
        <v>60</v>
      </c>
      <c r="X17" s="32" t="s">
        <v>35</v>
      </c>
      <c r="Y17" s="32" t="s">
        <v>45</v>
      </c>
      <c r="Z17" s="32" t="s">
        <v>48</v>
      </c>
    </row>
    <row r="18" spans="2:26" ht="21.75" customHeight="1" x14ac:dyDescent="0.25">
      <c r="B18" s="33" t="s">
        <v>61</v>
      </c>
      <c r="C18" s="34">
        <v>450</v>
      </c>
      <c r="D18" s="35">
        <v>136</v>
      </c>
      <c r="E18" s="36"/>
      <c r="F18" s="99"/>
      <c r="G18" s="99"/>
      <c r="H18" s="129"/>
      <c r="I18" s="124"/>
      <c r="J18" s="104"/>
      <c r="K18" s="127"/>
      <c r="L18" s="131"/>
      <c r="M18" s="124"/>
      <c r="N18" s="120"/>
      <c r="O18" s="120"/>
      <c r="P18" s="122"/>
      <c r="Q18" s="25" t="s">
        <v>61</v>
      </c>
      <c r="W18" s="31" t="s">
        <v>62</v>
      </c>
      <c r="X18" s="32" t="s">
        <v>22</v>
      </c>
      <c r="Y18" s="32" t="s">
        <v>35</v>
      </c>
    </row>
    <row r="19" spans="2:26" ht="21.75" customHeight="1" thickBot="1" x14ac:dyDescent="0.3">
      <c r="B19" s="37" t="s">
        <v>63</v>
      </c>
      <c r="C19" s="38">
        <v>500</v>
      </c>
      <c r="D19" s="39">
        <v>150</v>
      </c>
      <c r="E19" s="40"/>
      <c r="F19" s="100"/>
      <c r="G19" s="100"/>
      <c r="H19" s="130"/>
      <c r="I19" s="125"/>
      <c r="J19" s="105"/>
      <c r="K19" s="128"/>
      <c r="L19" s="132"/>
      <c r="M19" s="125"/>
      <c r="N19" s="121"/>
      <c r="O19" s="121"/>
      <c r="P19" s="123"/>
      <c r="Q19" s="25" t="s">
        <v>63</v>
      </c>
      <c r="W19" s="31" t="s">
        <v>64</v>
      </c>
      <c r="X19" s="32" t="s">
        <v>22</v>
      </c>
      <c r="Y19" s="32" t="s">
        <v>35</v>
      </c>
    </row>
    <row r="20" spans="2:26" ht="15.75" thickBot="1" x14ac:dyDescent="0.3">
      <c r="W20" s="31" t="s">
        <v>65</v>
      </c>
      <c r="X20" s="32" t="s">
        <v>22</v>
      </c>
      <c r="Y20" s="32" t="s">
        <v>35</v>
      </c>
    </row>
    <row r="21" spans="2:26" ht="35.25" customHeight="1" x14ac:dyDescent="0.25">
      <c r="E21" s="134" t="s">
        <v>66</v>
      </c>
      <c r="F21" s="135"/>
      <c r="G21" s="135"/>
      <c r="H21" s="136"/>
      <c r="I21" s="134" t="s">
        <v>66</v>
      </c>
      <c r="J21" s="135"/>
      <c r="K21" s="135"/>
      <c r="L21" s="136"/>
      <c r="M21" s="134" t="s">
        <v>66</v>
      </c>
      <c r="N21" s="135"/>
      <c r="O21" s="135"/>
      <c r="P21" s="136"/>
      <c r="W21" s="31" t="s">
        <v>67</v>
      </c>
      <c r="X21" s="32" t="s">
        <v>22</v>
      </c>
      <c r="Y21" s="32" t="s">
        <v>35</v>
      </c>
      <c r="Z21" s="32" t="s">
        <v>45</v>
      </c>
    </row>
    <row r="22" spans="2:26" x14ac:dyDescent="0.25">
      <c r="E22" s="41">
        <f t="shared" ref="E22:P22" si="0">+MROUND(E29,500)</f>
        <v>141000</v>
      </c>
      <c r="F22" s="42">
        <f t="shared" si="0"/>
        <v>171500</v>
      </c>
      <c r="G22" s="42">
        <f t="shared" si="0"/>
        <v>232000</v>
      </c>
      <c r="H22" s="43">
        <f t="shared" si="0"/>
        <v>235500</v>
      </c>
      <c r="I22" s="41">
        <f t="shared" si="0"/>
        <v>159500</v>
      </c>
      <c r="J22" s="42">
        <f t="shared" si="0"/>
        <v>190500</v>
      </c>
      <c r="K22" s="42">
        <f t="shared" si="0"/>
        <v>209500</v>
      </c>
      <c r="L22" s="43">
        <f t="shared" si="0"/>
        <v>281000</v>
      </c>
      <c r="M22" s="41">
        <f t="shared" si="0"/>
        <v>178500</v>
      </c>
      <c r="N22" s="42">
        <f t="shared" si="0"/>
        <v>222500</v>
      </c>
      <c r="O22" s="42">
        <f t="shared" si="0"/>
        <v>325500</v>
      </c>
      <c r="P22" s="43">
        <f t="shared" si="0"/>
        <v>300500</v>
      </c>
      <c r="W22" s="31" t="s">
        <v>68</v>
      </c>
      <c r="X22" s="32" t="s">
        <v>35</v>
      </c>
      <c r="Y22" s="32" t="s">
        <v>45</v>
      </c>
      <c r="Z22" s="32" t="s">
        <v>48</v>
      </c>
    </row>
    <row r="23" spans="2:26" ht="15.75" thickBot="1" x14ac:dyDescent="0.3">
      <c r="E23" s="44">
        <f t="shared" ref="E23:P23" si="1">+MROUND(E31,500)</f>
        <v>150500</v>
      </c>
      <c r="F23" s="45">
        <f t="shared" si="1"/>
        <v>190500</v>
      </c>
      <c r="G23" s="45">
        <f t="shared" si="1"/>
        <v>297500</v>
      </c>
      <c r="H23" s="46">
        <f t="shared" si="1"/>
        <v>268500</v>
      </c>
      <c r="I23" s="44">
        <f t="shared" si="1"/>
        <v>169000</v>
      </c>
      <c r="J23" s="45">
        <f t="shared" si="1"/>
        <v>222500</v>
      </c>
      <c r="K23" s="45">
        <f t="shared" si="1"/>
        <v>339500</v>
      </c>
      <c r="L23" s="46">
        <f t="shared" si="1"/>
        <v>300500</v>
      </c>
      <c r="M23" s="44">
        <f t="shared" si="1"/>
        <v>187500</v>
      </c>
      <c r="N23" s="45">
        <f t="shared" si="1"/>
        <v>248000</v>
      </c>
      <c r="O23" s="45">
        <f t="shared" si="1"/>
        <v>381500</v>
      </c>
      <c r="P23" s="46">
        <f t="shared" si="1"/>
        <v>332500</v>
      </c>
      <c r="W23" s="31" t="s">
        <v>69</v>
      </c>
      <c r="X23" s="32" t="s">
        <v>35</v>
      </c>
      <c r="Y23" s="32" t="s">
        <v>45</v>
      </c>
      <c r="Z23" s="32" t="s">
        <v>48</v>
      </c>
    </row>
    <row r="24" spans="2:26" x14ac:dyDescent="0.25">
      <c r="W24" s="31" t="s">
        <v>70</v>
      </c>
      <c r="X24" s="32" t="s">
        <v>35</v>
      </c>
      <c r="Y24" s="32" t="s">
        <v>45</v>
      </c>
      <c r="Z24" s="32" t="s">
        <v>48</v>
      </c>
    </row>
    <row r="25" spans="2:26" x14ac:dyDescent="0.25">
      <c r="W25" s="31" t="s">
        <v>71</v>
      </c>
      <c r="X25" s="32" t="s">
        <v>35</v>
      </c>
      <c r="Y25" s="32" t="s">
        <v>45</v>
      </c>
      <c r="Z25" s="32" t="s">
        <v>48</v>
      </c>
    </row>
    <row r="26" spans="2:26" x14ac:dyDescent="0.25">
      <c r="E26" s="137" t="s">
        <v>72</v>
      </c>
      <c r="F26" s="137"/>
      <c r="G26" s="137"/>
      <c r="H26" s="137"/>
      <c r="I26" s="137" t="s">
        <v>73</v>
      </c>
      <c r="J26" s="137"/>
      <c r="K26" s="137"/>
      <c r="L26" s="137"/>
      <c r="M26" s="137" t="s">
        <v>74</v>
      </c>
      <c r="N26" s="137"/>
      <c r="O26" s="137"/>
      <c r="P26" s="137"/>
      <c r="W26" s="31" t="s">
        <v>75</v>
      </c>
      <c r="X26" s="32" t="s">
        <v>35</v>
      </c>
      <c r="Y26" s="32" t="s">
        <v>45</v>
      </c>
      <c r="Z26" s="32" t="s">
        <v>48</v>
      </c>
    </row>
    <row r="27" spans="2:26" x14ac:dyDescent="0.25">
      <c r="E27" s="47" t="s">
        <v>22</v>
      </c>
      <c r="F27" s="47" t="s">
        <v>35</v>
      </c>
      <c r="G27" s="47" t="s">
        <v>45</v>
      </c>
      <c r="H27" s="47" t="s">
        <v>48</v>
      </c>
      <c r="I27" s="47" t="s">
        <v>22</v>
      </c>
      <c r="J27" s="47" t="s">
        <v>35</v>
      </c>
      <c r="K27" s="47" t="s">
        <v>45</v>
      </c>
      <c r="L27" s="47" t="s">
        <v>48</v>
      </c>
      <c r="M27" s="47" t="s">
        <v>22</v>
      </c>
      <c r="N27" s="47" t="s">
        <v>35</v>
      </c>
      <c r="O27" s="47" t="s">
        <v>45</v>
      </c>
      <c r="P27" s="47" t="s">
        <v>48</v>
      </c>
      <c r="W27" s="31" t="s">
        <v>76</v>
      </c>
      <c r="X27" s="32" t="s">
        <v>35</v>
      </c>
      <c r="Y27" s="32" t="s">
        <v>45</v>
      </c>
      <c r="Z27" s="32" t="s">
        <v>48</v>
      </c>
    </row>
    <row r="28" spans="2:26" x14ac:dyDescent="0.25">
      <c r="C28" s="133" t="s">
        <v>77</v>
      </c>
      <c r="D28" s="25" t="s">
        <v>78</v>
      </c>
      <c r="E28" s="48">
        <v>5572568.2614487866</v>
      </c>
      <c r="F28" s="48">
        <v>6766659.348382391</v>
      </c>
      <c r="G28" s="48">
        <v>9173857.3006683756</v>
      </c>
      <c r="H28" s="48">
        <v>9309152.9346874896</v>
      </c>
      <c r="I28" s="48">
        <v>6307633.2310861638</v>
      </c>
      <c r="J28" s="48">
        <v>7524597.7261391515</v>
      </c>
      <c r="K28" s="48">
        <v>8282536.1038959129</v>
      </c>
      <c r="L28" s="48">
        <v>11103013.357239356</v>
      </c>
      <c r="M28" s="48">
        <v>7042698.2007235372</v>
      </c>
      <c r="N28" s="48">
        <v>8787828.3557337523</v>
      </c>
      <c r="O28" s="48">
        <v>12853591.096552495</v>
      </c>
      <c r="P28" s="48">
        <v>11860951.734996118</v>
      </c>
      <c r="Q28" s="48"/>
      <c r="W28" s="31" t="s">
        <v>79</v>
      </c>
      <c r="X28" s="32" t="s">
        <v>22</v>
      </c>
      <c r="Y28" s="32" t="s">
        <v>35</v>
      </c>
    </row>
    <row r="29" spans="2:26" x14ac:dyDescent="0.25">
      <c r="C29" s="133"/>
      <c r="D29" s="25" t="s">
        <v>80</v>
      </c>
      <c r="E29" s="48">
        <f>+E28/39.5</f>
        <v>141077.67750503257</v>
      </c>
      <c r="F29" s="48">
        <f t="shared" ref="F29" si="2">+F28/39.5</f>
        <v>171307.8316046175</v>
      </c>
      <c r="G29" s="48">
        <f t="shared" ref="G29" si="3">+G28/39.5</f>
        <v>232249.55191565509</v>
      </c>
      <c r="H29" s="48">
        <f t="shared" ref="H29" si="4">+H28/39.5</f>
        <v>235674.75784018962</v>
      </c>
      <c r="I29" s="48">
        <f t="shared" ref="I29" si="5">+I28/39.5</f>
        <v>159686.91724268769</v>
      </c>
      <c r="J29" s="48">
        <f t="shared" ref="J29" si="6">+J28/39.5</f>
        <v>190496.14496554813</v>
      </c>
      <c r="K29" s="48">
        <f t="shared" ref="K29" si="7">+K28/39.5</f>
        <v>209684.45832647881</v>
      </c>
      <c r="L29" s="48">
        <f t="shared" ref="L29" si="8">+L28/39.5</f>
        <v>281088.94575289509</v>
      </c>
      <c r="M29" s="48">
        <f t="shared" ref="M29" si="9">+M28/39.5</f>
        <v>178296.15698034273</v>
      </c>
      <c r="N29" s="48">
        <f t="shared" ref="N29" si="10">+N28/39.5</f>
        <v>222476.66723376588</v>
      </c>
      <c r="O29" s="48">
        <f t="shared" ref="O29" si="11">+O28/39.5</f>
        <v>325407.36953297455</v>
      </c>
      <c r="P29" s="48">
        <f t="shared" ref="P29" si="12">+P28/39.5</f>
        <v>300277.25911382574</v>
      </c>
      <c r="W29" s="31" t="s">
        <v>81</v>
      </c>
      <c r="X29" s="32" t="s">
        <v>22</v>
      </c>
      <c r="Y29" s="32" t="s">
        <v>35</v>
      </c>
    </row>
    <row r="30" spans="2:26" x14ac:dyDescent="0.25">
      <c r="C30" s="133" t="s">
        <v>82</v>
      </c>
      <c r="D30" s="25" t="s">
        <v>78</v>
      </c>
      <c r="E30" s="48">
        <v>5940100.7462674752</v>
      </c>
      <c r="F30" s="48">
        <v>7524597.7261391515</v>
      </c>
      <c r="G30" s="48">
        <v>11750993.64209643</v>
      </c>
      <c r="H30" s="48">
        <v>10597721.105401516</v>
      </c>
      <c r="I30" s="48">
        <v>6675165.7159048496</v>
      </c>
      <c r="J30" s="48">
        <v>8787828.3557337523</v>
      </c>
      <c r="K30" s="48">
        <v>13407094.297629146</v>
      </c>
      <c r="L30" s="48">
        <v>11860951.734996118</v>
      </c>
      <c r="M30" s="48">
        <v>7410230.6855422258</v>
      </c>
      <c r="N30" s="48">
        <v>9798412.8594094329</v>
      </c>
      <c r="O30" s="48">
        <v>15063194.953161862</v>
      </c>
      <c r="P30" s="48">
        <v>13124182.364590717</v>
      </c>
      <c r="W30" s="31" t="s">
        <v>83</v>
      </c>
      <c r="X30" s="32" t="s">
        <v>22</v>
      </c>
      <c r="Y30" s="32" t="s">
        <v>35</v>
      </c>
    </row>
    <row r="31" spans="2:26" x14ac:dyDescent="0.25">
      <c r="C31" s="133"/>
      <c r="D31" s="25" t="s">
        <v>80</v>
      </c>
      <c r="E31" s="48">
        <f>+E30/39.5</f>
        <v>150382.29737386014</v>
      </c>
      <c r="F31" s="48">
        <f t="shared" ref="F31:P31" si="13">+F30/39.5</f>
        <v>190496.14496554813</v>
      </c>
      <c r="G31" s="48">
        <f t="shared" si="13"/>
        <v>297493.50992649188</v>
      </c>
      <c r="H31" s="48">
        <f t="shared" si="13"/>
        <v>268296.73684560799</v>
      </c>
      <c r="I31" s="48">
        <f t="shared" si="13"/>
        <v>168991.53711151518</v>
      </c>
      <c r="J31" s="48">
        <f t="shared" si="13"/>
        <v>222476.66723376588</v>
      </c>
      <c r="K31" s="48">
        <f t="shared" si="13"/>
        <v>339420.10880073789</v>
      </c>
      <c r="L31" s="48">
        <f t="shared" si="13"/>
        <v>300277.25911382574</v>
      </c>
      <c r="M31" s="48">
        <f t="shared" si="13"/>
        <v>187600.77684917027</v>
      </c>
      <c r="N31" s="48">
        <f t="shared" si="13"/>
        <v>248061.08504834009</v>
      </c>
      <c r="O31" s="48">
        <f t="shared" si="13"/>
        <v>381346.70767498383</v>
      </c>
      <c r="P31" s="48">
        <f t="shared" si="13"/>
        <v>332257.7813820435</v>
      </c>
      <c r="W31" s="31" t="s">
        <v>84</v>
      </c>
      <c r="X31" s="32" t="s">
        <v>22</v>
      </c>
      <c r="Y31" s="32" t="s">
        <v>35</v>
      </c>
      <c r="Z31" s="32" t="s">
        <v>45</v>
      </c>
    </row>
    <row r="32" spans="2:26" x14ac:dyDescent="0.25">
      <c r="W32" s="31" t="s">
        <v>85</v>
      </c>
      <c r="X32" s="32" t="s">
        <v>35</v>
      </c>
      <c r="Y32" s="32" t="s">
        <v>45</v>
      </c>
      <c r="Z32" s="32" t="s">
        <v>48</v>
      </c>
    </row>
    <row r="33" spans="5:26" x14ac:dyDescent="0.25">
      <c r="W33" s="31" t="s">
        <v>86</v>
      </c>
      <c r="X33" s="32" t="s">
        <v>35</v>
      </c>
      <c r="Y33" s="32" t="s">
        <v>45</v>
      </c>
      <c r="Z33" s="32" t="s">
        <v>48</v>
      </c>
    </row>
    <row r="34" spans="5:26" x14ac:dyDescent="0.25">
      <c r="E34" s="138">
        <f>+E30/E31</f>
        <v>39.5</v>
      </c>
      <c r="W34" s="31" t="s">
        <v>87</v>
      </c>
      <c r="X34" s="32" t="s">
        <v>35</v>
      </c>
      <c r="Y34" s="32" t="s">
        <v>45</v>
      </c>
      <c r="Z34" s="32" t="s">
        <v>48</v>
      </c>
    </row>
    <row r="35" spans="5:26" x14ac:dyDescent="0.25">
      <c r="W35" s="31" t="s">
        <v>88</v>
      </c>
      <c r="X35" s="32" t="s">
        <v>35</v>
      </c>
      <c r="Y35" s="32" t="s">
        <v>45</v>
      </c>
      <c r="Z35" s="32" t="s">
        <v>48</v>
      </c>
    </row>
    <row r="36" spans="5:26" x14ac:dyDescent="0.25">
      <c r="W36" s="31" t="s">
        <v>89</v>
      </c>
      <c r="X36" s="32" t="s">
        <v>35</v>
      </c>
      <c r="Y36" s="32" t="s">
        <v>45</v>
      </c>
      <c r="Z36" s="32" t="s">
        <v>48</v>
      </c>
    </row>
    <row r="37" spans="5:26" x14ac:dyDescent="0.25">
      <c r="W37" s="31" t="s">
        <v>90</v>
      </c>
      <c r="X37" s="32" t="s">
        <v>35</v>
      </c>
      <c r="Y37" s="32" t="s">
        <v>45</v>
      </c>
      <c r="Z37" s="32" t="s">
        <v>48</v>
      </c>
    </row>
  </sheetData>
  <sheetProtection algorithmName="SHA-512" hashValue="l+ltYZPOTNA8DBWFTMnJR1vseMXDEJxQIrQi9duaqwjaaZcXUH3rEMNeXatGkU7aFiqqYsQUqtKCoCAmEp9yfw==" saltValue="6Rt6B8tf4EEWJbxA9gpIMA==" spinCount="100000" sheet="1" objects="1" scenarios="1"/>
  <mergeCells count="41">
    <mergeCell ref="C28:C29"/>
    <mergeCell ref="C30:C31"/>
    <mergeCell ref="E21:H21"/>
    <mergeCell ref="I21:L21"/>
    <mergeCell ref="M21:P21"/>
    <mergeCell ref="E26:H26"/>
    <mergeCell ref="I26:L26"/>
    <mergeCell ref="M26:P26"/>
    <mergeCell ref="K7:K12"/>
    <mergeCell ref="L7:L13"/>
    <mergeCell ref="M7:M9"/>
    <mergeCell ref="N7:N10"/>
    <mergeCell ref="G13:G19"/>
    <mergeCell ref="K13:K19"/>
    <mergeCell ref="H14:H19"/>
    <mergeCell ref="I14:I19"/>
    <mergeCell ref="L14:L19"/>
    <mergeCell ref="J7:J9"/>
    <mergeCell ref="O7:O13"/>
    <mergeCell ref="P7:P13"/>
    <mergeCell ref="M10:M13"/>
    <mergeCell ref="N11:N19"/>
    <mergeCell ref="O14:O19"/>
    <mergeCell ref="P14:P19"/>
    <mergeCell ref="M14:M19"/>
    <mergeCell ref="E9:E13"/>
    <mergeCell ref="F10:F19"/>
    <mergeCell ref="I10:I13"/>
    <mergeCell ref="J10:J19"/>
    <mergeCell ref="E7:E8"/>
    <mergeCell ref="F7:F9"/>
    <mergeCell ref="G7:G12"/>
    <mergeCell ref="H7:H13"/>
    <mergeCell ref="I7:I9"/>
    <mergeCell ref="B3:P3"/>
    <mergeCell ref="B5:D5"/>
    <mergeCell ref="E5:P5"/>
    <mergeCell ref="B6:C6"/>
    <mergeCell ref="E6:H6"/>
    <mergeCell ref="I6:L6"/>
    <mergeCell ref="M6:P6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 ELEGIBILIDAD</vt:lpstr>
      <vt:lpstr>RESUMEN MATRIZ</vt:lpstr>
      <vt:lpstr>'FICHA ELEGIBILIDAD'!Área_de_impresión</vt:lpstr>
      <vt:lpstr>'RESUMEN MATRIZ'!Área_de_impresión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Magnone</dc:creator>
  <cp:lastModifiedBy>Federico Magnone</cp:lastModifiedBy>
  <dcterms:created xsi:type="dcterms:W3CDTF">2021-02-24T17:43:49Z</dcterms:created>
  <dcterms:modified xsi:type="dcterms:W3CDTF">2024-06-13T17:37:40Z</dcterms:modified>
</cp:coreProperties>
</file>